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olo" sheetId="1" r:id="rId1"/>
    <sheet name="tariffa" sheetId="2" r:id="rId2"/>
  </sheets>
  <definedNames>
    <definedName name="bmax">'calcolo'!$C$19</definedName>
    <definedName name="bmed">'calcolo'!$C$20</definedName>
    <definedName name="bmin">'calcolo'!$C$21</definedName>
    <definedName name="ISEEmaxA">NA()</definedName>
    <definedName name="iseemaxPT">'tariffa'!$D$16</definedName>
    <definedName name="iseemaxTP">'tariffa'!$D$9</definedName>
    <definedName name="ISEEminA">NA()</definedName>
    <definedName name="iseeminPT">'tariffa'!$D$15</definedName>
    <definedName name="iseeminTP">'tariffa'!$D$8</definedName>
    <definedName name="QfissaA">NA()</definedName>
    <definedName name="QfissaApt">NA()</definedName>
    <definedName name="QfissaPT">'tariffa'!$D$13</definedName>
    <definedName name="QfissaTP">'tariffa'!$D$6</definedName>
    <definedName name="QpercA">NA()</definedName>
    <definedName name="QpercApt">NA()</definedName>
    <definedName name="QpercPT">'tariffa'!$D$14</definedName>
    <definedName name="QpercTP">'tariffa'!$D$7</definedName>
    <definedName name="RBmaxA">NA()</definedName>
    <definedName name="RBmaxPT">'tariffa'!$D$12</definedName>
    <definedName name="RBmaxTP">'tariffa'!$D$5</definedName>
    <definedName name="RBminA">NA()</definedName>
    <definedName name="RBminApt">NA()</definedName>
    <definedName name="RBminPT">'tariffa'!$D$11</definedName>
    <definedName name="RBminTP">'tariffa'!$D$4</definedName>
    <definedName name="RIDpt">'calcolo'!$D$6</definedName>
    <definedName name="RiseeTP">'calcolo'!$D$5</definedName>
    <definedName name="soglia1BN">'calcolo'!$A$24</definedName>
    <definedName name="soglia2BN">'calcolo'!$A$27</definedName>
    <definedName name="tariffa">NA()</definedName>
    <definedName name="Visee">'calcolo'!$C$5</definedName>
  </definedNames>
  <calcPr fullCalcOnLoad="1"/>
</workbook>
</file>

<file path=xl/sharedStrings.xml><?xml version="1.0" encoding="utf-8"?>
<sst xmlns="http://schemas.openxmlformats.org/spreadsheetml/2006/main" count="54" uniqueCount="40">
  <si>
    <t>retta base residenti = euro 140 + (ISEE * 1,20%)</t>
  </si>
  <si>
    <t>calcolo mensile retta asilo nido Arcobaleno</t>
  </si>
  <si>
    <t>(compilare le caselle gialle)</t>
  </si>
  <si>
    <t>€</t>
  </si>
  <si>
    <t>ISEE</t>
  </si>
  <si>
    <t>(conteggi mensili)</t>
  </si>
  <si>
    <t>Q</t>
  </si>
  <si>
    <t>Retta base:</t>
  </si>
  <si>
    <t>Retta base TEMPO PIENO</t>
  </si>
  <si>
    <t>giorni feriali in cui il nido è chiuso, l'inserimento viene ritardato o la frequenza è sospesa (Covid19)</t>
  </si>
  <si>
    <t>riduzione di 1/20</t>
  </si>
  <si>
    <t>Retta base PART-TIME</t>
  </si>
  <si>
    <t>giorni di assenza nel mese</t>
  </si>
  <si>
    <t>riduzione di 1/40 a partire dal 6° (franchigia mensile 5 gg)</t>
  </si>
  <si>
    <t>soglia bonus nido</t>
  </si>
  <si>
    <t>adesione mensile al servizio di Prolungamento Orario Quotidiano [1 ora = dalle 16 alle 17] [2 ore = dalle 16 alle 18]</t>
  </si>
  <si>
    <t>prolungamento orario QUOTIDIANO (tariffa mensile)</t>
  </si>
  <si>
    <t>giorni di fruizione nel mese del servizio di Prolungamento Orario</t>
  </si>
  <si>
    <t>prolungamento orario OCCASIONALE (15€/g)</t>
  </si>
  <si>
    <t>settimane in cui si è cumulato un ritardo superiore ai 15 min</t>
  </si>
  <si>
    <t>numero di ritardi &gt;15'/settimana</t>
  </si>
  <si>
    <t>per la contemporanea frequenza di figli ulteriori (riduzione 20%):</t>
  </si>
  <si>
    <t>Retta mensile:</t>
  </si>
  <si>
    <t>BONUS ASILO NIDO</t>
  </si>
  <si>
    <t>isee</t>
  </si>
  <si>
    <t>importo massimo mensile</t>
  </si>
  <si>
    <t>valore massimo annuo (x11)</t>
  </si>
  <si>
    <t>fino a 25mila</t>
  </si>
  <si>
    <t>da 25 a 40mila</t>
  </si>
  <si>
    <t>oltre 40mila (o senza)</t>
  </si>
  <si>
    <t>bonus</t>
  </si>
  <si>
    <t>piano tariffario a.e. 2019-2020</t>
  </si>
  <si>
    <t>tempo pieno</t>
  </si>
  <si>
    <t>Rbmin</t>
  </si>
  <si>
    <t>Rbmax</t>
  </si>
  <si>
    <t>quota fissa</t>
  </si>
  <si>
    <t>quota %</t>
  </si>
  <si>
    <t>ISEEmin</t>
  </si>
  <si>
    <t>ISEEmax</t>
  </si>
  <si>
    <t>part time (-20%)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</si>
</sst>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€ &quot;* #,##0.00\ ;&quot;-€ &quot;* #,##0.00\ ;&quot; € &quot;* \-#\ ;@\ "/>
    <numFmt numFmtId="166" formatCode="#,##0.00"/>
    <numFmt numFmtId="167" formatCode="* #,##0.00\ ;\-* #,##0.00\ ;* \-#\ ;@\ "/>
    <numFmt numFmtId="168" formatCode="&quot;+ &quot;#,##0.00;&quot;- &quot;#,##0.00"/>
    <numFmt numFmtId="169" formatCode="0.00%"/>
  </numFmts>
  <fonts count="3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i/>
      <sz val="11"/>
      <color indexed="9"/>
      <name val="Calibri"/>
      <family val="2"/>
    </font>
    <font>
      <sz val="6"/>
      <name val="Calibri"/>
      <family val="2"/>
    </font>
    <font>
      <b/>
      <sz val="10"/>
      <color indexed="2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i/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9"/>
      <name val="Arial"/>
      <family val="0"/>
    </font>
    <font>
      <sz val="10"/>
      <color indexed="48"/>
      <name val="Arial"/>
      <family val="2"/>
    </font>
    <font>
      <b/>
      <sz val="10"/>
      <color indexed="48"/>
      <name val="Calibri"/>
      <family val="2"/>
    </font>
    <font>
      <sz val="10"/>
      <color indexed="4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5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13" fillId="0" borderId="0" xfId="0" applyFont="1" applyFill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5" fontId="16" fillId="0" borderId="0" xfId="26" applyFont="1" applyFill="1" applyBorder="1" applyAlignment="1" applyProtection="1">
      <alignment horizontal="center" vertical="center"/>
      <protection/>
    </xf>
    <xf numFmtId="165" fontId="17" fillId="0" borderId="0" xfId="26" applyFont="1" applyFill="1" applyBorder="1" applyAlignment="1" applyProtection="1">
      <alignment horizontal="center" vertical="center"/>
      <protection/>
    </xf>
    <xf numFmtId="164" fontId="18" fillId="0" borderId="2" xfId="0" applyFont="1" applyBorder="1" applyAlignment="1">
      <alignment horizontal="center" vertical="center"/>
    </xf>
    <xf numFmtId="166" fontId="18" fillId="11" borderId="3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 horizontal="center" vertical="center"/>
    </xf>
    <xf numFmtId="165" fontId="20" fillId="0" borderId="0" xfId="26" applyFont="1" applyFill="1" applyBorder="1" applyAlignment="1" applyProtection="1">
      <alignment horizontal="center" vertical="center"/>
      <protection/>
    </xf>
    <xf numFmtId="164" fontId="21" fillId="0" borderId="4" xfId="0" applyFont="1" applyFill="1" applyBorder="1" applyAlignment="1">
      <alignment horizontal="right" vertical="center"/>
    </xf>
    <xf numFmtId="167" fontId="18" fillId="11" borderId="5" xfId="26" applyNumberFormat="1" applyFont="1" applyFill="1" applyBorder="1" applyAlignment="1" applyProtection="1">
      <alignment horizontal="right" vertical="center"/>
      <protection hidden="1" locked="0"/>
    </xf>
    <xf numFmtId="164" fontId="18" fillId="0" borderId="0" xfId="0" applyFont="1" applyFill="1" applyBorder="1" applyAlignment="1">
      <alignment horizontal="right" vertical="center"/>
    </xf>
    <xf numFmtId="167" fontId="22" fillId="9" borderId="6" xfId="0" applyNumberFormat="1" applyFont="1" applyFill="1" applyBorder="1" applyAlignment="1">
      <alignment horizontal="center" vertical="center"/>
    </xf>
    <xf numFmtId="164" fontId="23" fillId="0" borderId="7" xfId="0" applyFont="1" applyFill="1" applyBorder="1" applyAlignment="1">
      <alignment horizontal="right" vertical="center" wrapText="1"/>
    </xf>
    <xf numFmtId="164" fontId="18" fillId="11" borderId="8" xfId="0" applyFont="1" applyFill="1" applyBorder="1" applyAlignment="1" applyProtection="1">
      <alignment horizontal="center" vertical="center"/>
      <protection hidden="1" locked="0"/>
    </xf>
    <xf numFmtId="164" fontId="24" fillId="0" borderId="0" xfId="0" applyFont="1" applyFill="1" applyAlignment="1">
      <alignment horizontal="left" vertical="center" wrapText="1" shrinkToFit="1"/>
    </xf>
    <xf numFmtId="168" fontId="18" fillId="0" borderId="9" xfId="26" applyNumberFormat="1" applyFont="1" applyFill="1" applyBorder="1" applyAlignment="1" applyProtection="1">
      <alignment vertical="center"/>
      <protection/>
    </xf>
    <xf numFmtId="164" fontId="13" fillId="0" borderId="7" xfId="0" applyFont="1" applyFill="1" applyBorder="1" applyAlignment="1">
      <alignment horizontal="right" vertical="center" wrapText="1"/>
    </xf>
    <xf numFmtId="167" fontId="22" fillId="12" borderId="10" xfId="0" applyNumberFormat="1" applyFont="1" applyFill="1" applyBorder="1" applyAlignment="1">
      <alignment horizontal="center" vertical="center"/>
    </xf>
    <xf numFmtId="164" fontId="13" fillId="0" borderId="0" xfId="0" applyFont="1" applyFill="1" applyAlignment="1">
      <alignment horizontal="right" wrapText="1"/>
    </xf>
    <xf numFmtId="164" fontId="18" fillId="0" borderId="0" xfId="0" applyFont="1" applyFill="1" applyAlignment="1">
      <alignment horizontal="center" vertical="center"/>
    </xf>
    <xf numFmtId="164" fontId="25" fillId="0" borderId="11" xfId="0" applyFont="1" applyFill="1" applyBorder="1" applyAlignment="1">
      <alignment horizontal="right" vertical="center"/>
    </xf>
    <xf numFmtId="167" fontId="26" fillId="10" borderId="12" xfId="0" applyNumberFormat="1" applyFont="1" applyFill="1" applyBorder="1" applyAlignment="1">
      <alignment horizontal="right" vertical="center"/>
    </xf>
    <xf numFmtId="164" fontId="13" fillId="0" borderId="0" xfId="0" applyFont="1" applyFill="1" applyBorder="1" applyAlignment="1">
      <alignment horizontal="right" vertical="center"/>
    </xf>
    <xf numFmtId="167" fontId="27" fillId="9" borderId="6" xfId="0" applyNumberFormat="1" applyFont="1" applyFill="1" applyBorder="1" applyAlignment="1">
      <alignment horizontal="center" vertical="center"/>
    </xf>
    <xf numFmtId="164" fontId="13" fillId="10" borderId="0" xfId="0" applyFont="1" applyFill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 vertical="center" wrapText="1"/>
    </xf>
    <xf numFmtId="166" fontId="30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6" fontId="31" fillId="0" borderId="0" xfId="0" applyNumberFormat="1" applyFont="1" applyAlignment="1">
      <alignment horizontal="center" vertical="center" wrapText="1"/>
    </xf>
    <xf numFmtId="164" fontId="32" fillId="0" borderId="0" xfId="0" applyFont="1" applyAlignment="1">
      <alignment horizontal="center" vertical="center" wrapText="1"/>
    </xf>
    <xf numFmtId="164" fontId="13" fillId="0" borderId="0" xfId="0" applyFont="1" applyAlignment="1">
      <alignment vertical="center"/>
    </xf>
    <xf numFmtId="166" fontId="13" fillId="0" borderId="0" xfId="0" applyNumberFormat="1" applyFont="1" applyAlignment="1">
      <alignment vertical="center"/>
    </xf>
    <xf numFmtId="164" fontId="29" fillId="0" borderId="0" xfId="0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/>
    </xf>
    <xf numFmtId="164" fontId="33" fillId="0" borderId="0" xfId="0" applyFont="1" applyAlignment="1">
      <alignment/>
    </xf>
    <xf numFmtId="164" fontId="34" fillId="0" borderId="0" xfId="0" applyFont="1" applyAlignment="1">
      <alignment horizontal="center" vertical="center"/>
    </xf>
    <xf numFmtId="164" fontId="34" fillId="13" borderId="0" xfId="0" applyFont="1" applyFill="1" applyBorder="1" applyAlignment="1">
      <alignment horizontal="center" vertical="center" wrapText="1"/>
    </xf>
    <xf numFmtId="164" fontId="35" fillId="0" borderId="0" xfId="0" applyFont="1" applyAlignment="1">
      <alignment vertical="center"/>
    </xf>
    <xf numFmtId="167" fontId="35" fillId="0" borderId="0" xfId="0" applyNumberFormat="1" applyFont="1" applyAlignment="1">
      <alignment vertical="center"/>
    </xf>
    <xf numFmtId="169" fontId="35" fillId="0" borderId="0" xfId="0" applyNumberFormat="1" applyFont="1" applyAlignment="1">
      <alignment vertical="center"/>
    </xf>
    <xf numFmtId="164" fontId="35" fillId="10" borderId="0" xfId="0" applyFont="1" applyFill="1" applyAlignment="1">
      <alignment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Euro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</cellStyles>
  <dxfs count="1"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6495ED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ACD32"/>
      <rgbColor rgb="00FFCC00"/>
      <rgbColor rgb="00FF9900"/>
      <rgbColor rgb="00FF6600"/>
      <rgbColor rgb="004169E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152400</xdr:colOff>
      <xdr:row>12</xdr:row>
      <xdr:rowOff>85725</xdr:rowOff>
    </xdr:from>
    <xdr:to>
      <xdr:col>8</xdr:col>
      <xdr:colOff>771525</xdr:colOff>
      <xdr:row>21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86150"/>
          <a:ext cx="29337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30" zoomScaleNormal="130" workbookViewId="0" topLeftCell="A1">
      <selection activeCell="H8" sqref="H8"/>
    </sheetView>
  </sheetViews>
  <sheetFormatPr defaultColWidth="6.8515625" defaultRowHeight="14.25" customHeight="1"/>
  <cols>
    <col min="1" max="1" width="8.421875" style="1" customWidth="1"/>
    <col min="2" max="2" width="23.421875" style="1" customWidth="1"/>
    <col min="3" max="3" width="12.8515625" style="1" customWidth="1"/>
    <col min="4" max="4" width="11.57421875" style="1" customWidth="1"/>
    <col min="5" max="6" width="3.421875" style="1" customWidth="1"/>
    <col min="7" max="7" width="23.421875" style="1" customWidth="1"/>
    <col min="8" max="8" width="4.421875" style="1" customWidth="1"/>
    <col min="9" max="9" width="23.57421875" style="1" customWidth="1"/>
    <col min="10" max="10" width="10.57421875" style="1" customWidth="1"/>
    <col min="11" max="11" width="4.421875" style="1" customWidth="1"/>
    <col min="12" max="16384" width="8.421875" style="1" customWidth="1"/>
  </cols>
  <sheetData>
    <row r="1" spans="1:10" ht="24.75" customHeight="1">
      <c r="A1" s="2" t="s">
        <v>0</v>
      </c>
      <c r="B1" s="2"/>
      <c r="C1" s="2"/>
      <c r="D1" s="2"/>
      <c r="F1" s="3" t="s">
        <v>1</v>
      </c>
      <c r="G1" s="3"/>
      <c r="H1" s="3"/>
      <c r="I1" s="3"/>
      <c r="J1" s="3"/>
    </row>
    <row r="2" spans="2:10" ht="5.25" customHeight="1">
      <c r="B2" s="4"/>
      <c r="C2" s="5"/>
      <c r="I2" s="4"/>
      <c r="J2" s="6"/>
    </row>
    <row r="3" spans="2:10" ht="5.25" customHeight="1">
      <c r="B3" s="4"/>
      <c r="C3" s="5"/>
      <c r="I3" s="4"/>
      <c r="J3" s="6"/>
    </row>
    <row r="4" spans="2:10" ht="14.25" customHeight="1">
      <c r="B4" s="4" t="s">
        <v>2</v>
      </c>
      <c r="C4" s="5"/>
      <c r="I4" s="4" t="s">
        <v>2</v>
      </c>
      <c r="J4" s="6" t="s">
        <v>3</v>
      </c>
    </row>
    <row r="5" spans="2:10" ht="18.75" customHeight="1">
      <c r="B5" s="7" t="s">
        <v>4</v>
      </c>
      <c r="C5" s="8">
        <v>13389.49</v>
      </c>
      <c r="G5" s="9" t="s">
        <v>5</v>
      </c>
      <c r="H5" s="10" t="s">
        <v>6</v>
      </c>
      <c r="I5" s="11" t="s">
        <v>7</v>
      </c>
      <c r="J5" s="12">
        <v>301</v>
      </c>
    </row>
    <row r="6" spans="1:10" ht="29.25" customHeight="1">
      <c r="A6" s="13" t="s">
        <v>8</v>
      </c>
      <c r="B6" s="13"/>
      <c r="C6" s="14">
        <f>IF(Visee="",RBmaxTP,IF(Visee&lt;iseeminTP,RBminTP,IF(Visee&gt;iseemaxTP,RBmaxTP,ROUND(QfissaTP+(Visee*QpercTP),0))))</f>
        <v>301</v>
      </c>
      <c r="F6" s="15" t="s">
        <v>9</v>
      </c>
      <c r="G6" s="15"/>
      <c r="H6" s="16">
        <v>5</v>
      </c>
      <c r="I6" s="17" t="s">
        <v>10</v>
      </c>
      <c r="J6" s="18">
        <f>-H6*$J$5/20</f>
        <v>-75.25</v>
      </c>
    </row>
    <row r="7" spans="1:10" ht="29.25" customHeight="1">
      <c r="A7" s="13" t="s">
        <v>11</v>
      </c>
      <c r="B7" s="13" t="s">
        <v>11</v>
      </c>
      <c r="C7" s="14">
        <f>IF(Visee="",RBmaxPT,IF(Visee&lt;iseeminPT,RBminPT,IF(Visee&gt;iseemaxPT,RBmaxPT,ROUND(QfissaPT+(Visee*QpercPT),0))))</f>
        <v>241</v>
      </c>
      <c r="F7" s="19" t="s">
        <v>12</v>
      </c>
      <c r="G7" s="19"/>
      <c r="H7" s="16">
        <v>8</v>
      </c>
      <c r="I7" s="17" t="s">
        <v>13</v>
      </c>
      <c r="J7" s="18">
        <f>IF(H7&lt;=5,0,-(H7-5)*$J$5/40)</f>
        <v>-22.575</v>
      </c>
    </row>
    <row r="8" spans="1:10" ht="33" customHeight="1">
      <c r="A8" s="13" t="s">
        <v>14</v>
      </c>
      <c r="B8" s="13" t="s">
        <v>11</v>
      </c>
      <c r="C8" s="20">
        <f>IF(Visee="",bmin,IF(Visee&gt;soglia2BN,bmin,IF(Visee&lt;=soglia1BN,bmax,bmed)))</f>
        <v>272.73</v>
      </c>
      <c r="F8" s="15" t="s">
        <v>15</v>
      </c>
      <c r="G8" s="15"/>
      <c r="H8" s="16"/>
      <c r="I8" s="17" t="s">
        <v>16</v>
      </c>
      <c r="J8" s="18">
        <f>H8*40</f>
        <v>0</v>
      </c>
    </row>
    <row r="9" spans="6:10" ht="29.25" customHeight="1">
      <c r="F9" s="15" t="s">
        <v>17</v>
      </c>
      <c r="G9" s="15"/>
      <c r="H9" s="16"/>
      <c r="I9" s="17" t="s">
        <v>18</v>
      </c>
      <c r="J9" s="18">
        <f aca="true" t="shared" si="0" ref="J9:J10">H9*15</f>
        <v>0</v>
      </c>
    </row>
    <row r="10" spans="6:10" ht="29.25" customHeight="1">
      <c r="F10" s="15" t="s">
        <v>19</v>
      </c>
      <c r="G10" s="15" t="s">
        <v>19</v>
      </c>
      <c r="H10" s="16"/>
      <c r="I10" s="17" t="s">
        <v>20</v>
      </c>
      <c r="J10" s="18">
        <f t="shared" si="0"/>
        <v>0</v>
      </c>
    </row>
    <row r="11" spans="2:10" ht="33" customHeight="1">
      <c r="B11" s="21" t="s">
        <v>21</v>
      </c>
      <c r="H11" s="22"/>
      <c r="I11" s="23" t="s">
        <v>22</v>
      </c>
      <c r="J11" s="24">
        <f>ROUNDDOWN((J5+SUM(J6:J10)),1)</f>
        <v>203.1</v>
      </c>
    </row>
    <row r="12" spans="1:10" ht="16.5" customHeight="1">
      <c r="A12" s="25" t="s">
        <v>8</v>
      </c>
      <c r="B12" s="25"/>
      <c r="C12" s="26">
        <f>MAX(RBminTP,ROUND($C$6*80%,0))</f>
        <v>260</v>
      </c>
      <c r="H12" s="27"/>
      <c r="I12" s="27"/>
      <c r="J12" s="27"/>
    </row>
    <row r="13" spans="1:3" ht="16.5" customHeight="1">
      <c r="A13" s="25" t="s">
        <v>11</v>
      </c>
      <c r="B13" s="25" t="s">
        <v>11</v>
      </c>
      <c r="C13" s="26">
        <f>MAX(RBminPT,ROUND($C$7*80%,0))</f>
        <v>208</v>
      </c>
    </row>
    <row r="15" ht="7.5" customHeight="1"/>
    <row r="17" spans="2:4" ht="18.75" customHeight="1">
      <c r="B17" s="28" t="s">
        <v>23</v>
      </c>
      <c r="C17" s="28"/>
      <c r="D17" s="28"/>
    </row>
    <row r="18" spans="1:4" ht="29.25" customHeight="1">
      <c r="A18"/>
      <c r="B18" s="29" t="s">
        <v>24</v>
      </c>
      <c r="C18" s="29" t="s">
        <v>25</v>
      </c>
      <c r="D18" s="29" t="s">
        <v>26</v>
      </c>
    </row>
    <row r="19" spans="1:4" ht="21" customHeight="1">
      <c r="A19"/>
      <c r="B19" s="30" t="s">
        <v>27</v>
      </c>
      <c r="C19" s="31">
        <v>272.73</v>
      </c>
      <c r="D19" s="31">
        <v>3000</v>
      </c>
    </row>
    <row r="20" spans="1:4" ht="21" customHeight="1">
      <c r="A20"/>
      <c r="B20" s="32" t="s">
        <v>28</v>
      </c>
      <c r="C20" s="33">
        <v>227.27</v>
      </c>
      <c r="D20" s="33">
        <v>2500</v>
      </c>
    </row>
    <row r="21" spans="1:4" ht="21" customHeight="1">
      <c r="A21"/>
      <c r="B21" s="32" t="s">
        <v>29</v>
      </c>
      <c r="C21" s="33">
        <v>136.37</v>
      </c>
      <c r="D21" s="33">
        <v>1500</v>
      </c>
    </row>
    <row r="22" spans="1:4" ht="14.25" customHeight="1">
      <c r="A22"/>
      <c r="B22" s="34" t="s">
        <v>24</v>
      </c>
      <c r="C22" s="34" t="s">
        <v>30</v>
      </c>
      <c r="D22" s="35"/>
    </row>
    <row r="23" spans="1:3" ht="14.25" customHeight="1" hidden="1">
      <c r="A23" s="36">
        <v>0</v>
      </c>
      <c r="B23" s="37">
        <v>272.73</v>
      </c>
      <c r="C23" s="35"/>
    </row>
    <row r="24" spans="1:3" ht="14.25" customHeight="1" hidden="1">
      <c r="A24" s="36">
        <v>25000</v>
      </c>
      <c r="B24" s="37">
        <v>272.73</v>
      </c>
      <c r="C24" s="35"/>
    </row>
    <row r="25" spans="1:3" ht="14.25" customHeight="1" hidden="1">
      <c r="A25" s="36">
        <v>25001</v>
      </c>
      <c r="B25" s="38">
        <v>227.27</v>
      </c>
      <c r="C25" s="35"/>
    </row>
    <row r="26" spans="1:3" ht="14.25" customHeight="1" hidden="1">
      <c r="A26" s="36">
        <v>30000</v>
      </c>
      <c r="B26" s="38">
        <v>227.27</v>
      </c>
      <c r="C26" s="35"/>
    </row>
    <row r="27" spans="1:3" ht="14.25" customHeight="1" hidden="1">
      <c r="A27" s="36">
        <v>40000</v>
      </c>
      <c r="B27" s="38">
        <v>136.37</v>
      </c>
      <c r="C27" s="35"/>
    </row>
  </sheetData>
  <sheetProtection sheet="1"/>
  <mergeCells count="13">
    <mergeCell ref="A1:D1"/>
    <mergeCell ref="F1:J1"/>
    <mergeCell ref="A6:B6"/>
    <mergeCell ref="F6:G6"/>
    <mergeCell ref="A7:B7"/>
    <mergeCell ref="F7:G7"/>
    <mergeCell ref="A8:B8"/>
    <mergeCell ref="F8:G8"/>
    <mergeCell ref="F9:G9"/>
    <mergeCell ref="F10:G10"/>
    <mergeCell ref="A12:B12"/>
    <mergeCell ref="A13:B13"/>
    <mergeCell ref="B17:D17"/>
  </mergeCells>
  <conditionalFormatting sqref="J6:J10">
    <cfRule type="cellIs" priority="1" dxfId="0" operator="equal" stopIfTrue="1">
      <formula>0</formula>
    </cfRule>
  </conditionalFormatting>
  <dataValidations count="2">
    <dataValidation type="list" operator="equal" allowBlank="1" sqref="J5">
      <formula1>calcolo!$C$6:$C$7</formula1>
    </dataValidation>
    <dataValidation type="list" operator="equal" allowBlank="1" showErrorMessage="1" sqref="H8">
      <formula1>"1,2,0"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zoomScale="130" zoomScaleNormal="130" workbookViewId="0" topLeftCell="A1">
      <selection activeCell="D16" sqref="D16"/>
    </sheetView>
  </sheetViews>
  <sheetFormatPr defaultColWidth="6.8515625" defaultRowHeight="12.75" customHeight="1"/>
  <cols>
    <col min="1" max="1" width="8.421875" style="0" customWidth="1"/>
    <col min="2" max="2" width="7.421875" style="0" customWidth="1"/>
    <col min="3" max="3" width="8.421875" style="0" customWidth="1"/>
    <col min="4" max="4" width="10.421875" style="0" customWidth="1"/>
    <col min="5" max="16384" width="8.421875" style="0" customWidth="1"/>
  </cols>
  <sheetData>
    <row r="2" spans="2:4" ht="12.75" customHeight="1">
      <c r="B2" s="39"/>
      <c r="C2" s="40" t="s">
        <v>31</v>
      </c>
      <c r="D2" s="39"/>
    </row>
    <row r="3" spans="2:4" ht="12.75" customHeight="1">
      <c r="B3" s="39"/>
      <c r="C3" s="40"/>
      <c r="D3" s="39"/>
    </row>
    <row r="4" spans="2:4" ht="12.75" customHeight="1">
      <c r="B4" s="41" t="s">
        <v>32</v>
      </c>
      <c r="C4" s="42" t="s">
        <v>33</v>
      </c>
      <c r="D4" s="43">
        <v>260</v>
      </c>
    </row>
    <row r="5" spans="2:4" ht="12.75" customHeight="1">
      <c r="B5" s="41"/>
      <c r="C5" s="42" t="s">
        <v>34</v>
      </c>
      <c r="D5" s="43">
        <v>500</v>
      </c>
    </row>
    <row r="6" spans="2:4" ht="12.75" customHeight="1">
      <c r="B6" s="41"/>
      <c r="C6" s="42" t="s">
        <v>35</v>
      </c>
      <c r="D6" s="43">
        <f>INTERCEPT(D4:D5,D8:D9)</f>
        <v>140</v>
      </c>
    </row>
    <row r="7" spans="2:4" ht="12.75" customHeight="1">
      <c r="B7" s="41"/>
      <c r="C7" s="42" t="s">
        <v>36</v>
      </c>
      <c r="D7" s="44">
        <f>SLOPE(D4:D5,D8:D9)</f>
        <v>0.012</v>
      </c>
    </row>
    <row r="8" spans="2:4" ht="12.75" customHeight="1">
      <c r="B8" s="41"/>
      <c r="C8" s="42" t="s">
        <v>37</v>
      </c>
      <c r="D8" s="43">
        <v>10000</v>
      </c>
    </row>
    <row r="9" spans="2:4" ht="12.75" customHeight="1">
      <c r="B9" s="41"/>
      <c r="C9" s="42" t="s">
        <v>38</v>
      </c>
      <c r="D9" s="43">
        <v>30000</v>
      </c>
    </row>
    <row r="10" spans="2:4" ht="12.75" customHeight="1">
      <c r="B10" s="45"/>
      <c r="C10" s="45"/>
      <c r="D10" s="45"/>
    </row>
    <row r="11" spans="2:4" ht="12.75" customHeight="1">
      <c r="B11" s="41" t="s">
        <v>39</v>
      </c>
      <c r="C11" s="42" t="s">
        <v>33</v>
      </c>
      <c r="D11" s="43">
        <f>RBminTP*0.8</f>
        <v>208</v>
      </c>
    </row>
    <row r="12" spans="2:4" ht="12.75" customHeight="1">
      <c r="B12" s="41"/>
      <c r="C12" s="42" t="s">
        <v>34</v>
      </c>
      <c r="D12" s="43">
        <f>RBmaxTP*80%</f>
        <v>400</v>
      </c>
    </row>
    <row r="13" spans="2:4" ht="12.75" customHeight="1">
      <c r="B13" s="41"/>
      <c r="C13" s="42" t="s">
        <v>35</v>
      </c>
      <c r="D13" s="43">
        <f>QfissaTP*80%</f>
        <v>112</v>
      </c>
    </row>
    <row r="14" spans="2:4" ht="12.75" customHeight="1">
      <c r="B14" s="41"/>
      <c r="C14" s="42" t="s">
        <v>36</v>
      </c>
      <c r="D14" s="44">
        <f>QpercTP*80%</f>
        <v>0.009600000000000001</v>
      </c>
    </row>
    <row r="15" spans="2:4" ht="12.75" customHeight="1">
      <c r="B15" s="41"/>
      <c r="C15" s="42" t="s">
        <v>37</v>
      </c>
      <c r="D15" s="43">
        <f>(RBminPT-QfissaPT)/QpercPT</f>
        <v>9999.999999999998</v>
      </c>
    </row>
    <row r="16" spans="2:4" ht="12.75" customHeight="1">
      <c r="B16" s="41"/>
      <c r="C16" s="42" t="s">
        <v>38</v>
      </c>
      <c r="D16" s="43">
        <f>iseemaxTP</f>
        <v>30000</v>
      </c>
    </row>
  </sheetData>
  <sheetProtection sheet="1"/>
  <mergeCells count="2">
    <mergeCell ref="B4:B9"/>
    <mergeCell ref="B11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2023-03-30T06:31:06Z</dcterms:modified>
  <cp:category/>
  <cp:version/>
  <cp:contentType/>
  <cp:contentStatus/>
  <cp:revision>108</cp:revision>
</cp:coreProperties>
</file>